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5028"/>
  <workbookPr codeName="ThisWorkbook" defaultThemeVersion="124226"/>
  <bookViews>
    <workbookView xWindow="-120" yWindow="-120" windowWidth="25440" windowHeight="15390"/>
  </bookViews>
  <sheets>
    <sheet name="Appendix A" sheetId="1" r:id="rId1"/>
    <sheet name="Sheet2" sheetId="2" r:id="rId2"/>
    <sheet name="Sheet3" sheetId="3" r:id="rId3"/>
  </sheets>
  <definedNames>
    <definedName name="_xlnm._FilterDatabase" comment="" localSheetId="0" hidden="1">'Appendix A'!$A$5:$N$65</definedName>
    <definedName name="_xlnm.Print_Area" comment="" localSheetId="0">'Appendix A'!$A$2:$K$78</definedName>
    <definedName name="_xlnm.Print_Titles" comment="" localSheetId="0">'Appendix A'!$2:$4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<sst xmlns="http://schemas.openxmlformats.org/spreadsheetml/2006/main" uniqueCount="88" count="95">
  <si>
    <t>Schools Balances as at 31st March</t>
  </si>
  <si>
    <t>Albert Primary</t>
  </si>
  <si>
    <t>Barry Island Primary</t>
  </si>
  <si>
    <t>All Saints Primary</t>
  </si>
  <si>
    <t>Cogan Primary</t>
  </si>
  <si>
    <t>Colcot Primary</t>
  </si>
  <si>
    <t>Evenlode Primary</t>
  </si>
  <si>
    <t>Fairfield Primary</t>
  </si>
  <si>
    <t>Oakfield Primary</t>
  </si>
  <si>
    <t>Gladstone Primary</t>
  </si>
  <si>
    <t>High Street Primary</t>
  </si>
  <si>
    <t>Holton Primary</t>
  </si>
  <si>
    <t>Jenner Park Primary</t>
  </si>
  <si>
    <t>Llandough Primary</t>
  </si>
  <si>
    <t>Llanfair Primary</t>
  </si>
  <si>
    <t>Llangan Primary</t>
  </si>
  <si>
    <t>Palmerston Primary</t>
  </si>
  <si>
    <t>Rhws Primary</t>
  </si>
  <si>
    <t>Romilly Primary</t>
  </si>
  <si>
    <t>St Athan Primary</t>
  </si>
  <si>
    <t>St David's Primary</t>
  </si>
  <si>
    <t>St Illtyd Primary</t>
  </si>
  <si>
    <t>St Joseph's Primary</t>
  </si>
  <si>
    <t>St Nicholas CIW Primary</t>
  </si>
  <si>
    <t>Sully Primary</t>
  </si>
  <si>
    <t>Victoria Primary</t>
  </si>
  <si>
    <t>Ysgol Gymraeg Pen Y Garth</t>
  </si>
  <si>
    <t>Ysgol Iolo Morganwg</t>
  </si>
  <si>
    <t>Ysgol Gymraeg Sant Baruc</t>
  </si>
  <si>
    <t>Ysgol Gymraeg Gwaun Y Nant</t>
  </si>
  <si>
    <t>Ysgol Sant Curig</t>
  </si>
  <si>
    <t>Ysgol Dewi Sant</t>
  </si>
  <si>
    <t>Cowbridge Comprehensive</t>
  </si>
  <si>
    <t>St Richard Gwyn Comprehensive</t>
  </si>
  <si>
    <t>Stanwell Comprehensive</t>
  </si>
  <si>
    <t>St Cyres Comprehensive</t>
  </si>
  <si>
    <t>Total Secondary</t>
  </si>
  <si>
    <t>Total Special</t>
  </si>
  <si>
    <t>Bute Cottage Nursery</t>
  </si>
  <si>
    <t>Cogan Nursery</t>
  </si>
  <si>
    <t>Total Nursery</t>
  </si>
  <si>
    <t>Nursery Schools</t>
  </si>
  <si>
    <t>Balance</t>
  </si>
  <si>
    <t>Primary Schools</t>
  </si>
  <si>
    <t>Secondary Schools</t>
  </si>
  <si>
    <t>Total Primary</t>
  </si>
  <si>
    <t>GRAND TOTAL</t>
  </si>
  <si>
    <t>Change on previous Year</t>
  </si>
  <si>
    <t>Change on previous Year %</t>
  </si>
  <si>
    <t>Special School</t>
  </si>
  <si>
    <t>Total All-through</t>
  </si>
  <si>
    <t>Age 3-19 school</t>
  </si>
  <si>
    <t>31.03.15</t>
  </si>
  <si>
    <t>31.03.16</t>
  </si>
  <si>
    <t>31.03.17</t>
  </si>
  <si>
    <t>31.03.18</t>
  </si>
  <si>
    <t>31.03.19</t>
  </si>
  <si>
    <t>31.03.20</t>
  </si>
  <si>
    <t>31.03.21</t>
  </si>
  <si>
    <t>Nursery and Primary schools with balances in excess of £50,000</t>
  </si>
  <si>
    <t>Secondary, Special, 3-19 schools with balances in excess of £100,000</t>
  </si>
  <si>
    <t>Schools in deficit</t>
  </si>
  <si>
    <t>31.03.22</t>
  </si>
  <si>
    <t>South Point Primary</t>
  </si>
  <si>
    <t>Llantwit Major Comprehensive</t>
  </si>
  <si>
    <t>Formula</t>
  </si>
  <si>
    <t>2021/22</t>
  </si>
  <si>
    <t>balance</t>
  </si>
  <si>
    <t xml:space="preserve">% of </t>
  </si>
  <si>
    <t>formula</t>
  </si>
  <si>
    <t>Ysgol Y Ddraig</t>
  </si>
  <si>
    <t>Ysgol Bro Morgannwg</t>
  </si>
  <si>
    <t>St Helen's Primary</t>
  </si>
  <si>
    <t>Ysgol Y Deri</t>
  </si>
  <si>
    <t>Cadoxton Primary</t>
  </si>
  <si>
    <t xml:space="preserve">Dinas Powys Primary </t>
  </si>
  <si>
    <t>Whitmore High</t>
  </si>
  <si>
    <t>Pencoedtre High</t>
  </si>
  <si>
    <t>St Brides Major Primary</t>
  </si>
  <si>
    <t>Y Bont faen Primary</t>
  </si>
  <si>
    <t>Wick &amp; Marcross Primary</t>
  </si>
  <si>
    <t>St Andrews Major Primary</t>
  </si>
  <si>
    <t>Llansannor Primary</t>
  </si>
  <si>
    <t>Peterston Super Ely Primary</t>
  </si>
  <si>
    <t>Gwenfo  Primary</t>
  </si>
  <si>
    <t>Pendoylan Primary</t>
  </si>
  <si>
    <t>Schools with balances of 5% or more of budget share</t>
  </si>
  <si>
    <t>Schools with balances  of 10% or more of budget share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</si>
</sst>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&quot;£&quot;#,##0"/>
    <numFmt numFmtId="165" formatCode="0.0%"/>
  </numFmts>
  <fonts count="3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1"/>
      <color rgb="FFFF0000"/>
      <name val="Calibri"/>
      <family val="2"/>
      <charset val="0"/>
      <scheme val="minor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63">
    <xf numFmtId="0" fontId="0" fillId="0" borderId="0"/>
  </cellStyleXfs>
  <cellXfs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Border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5" xfId="0" applyBorder="1" applyFont="1" applyFill="1"/>
    <xf numFmtId="0" fontId="1" fillId="2" borderId="6" xfId="0" applyBorder="1" applyFont="1" applyFill="1"/>
    <xf numFmtId="0" fontId="1" fillId="2" borderId="6" xfId="0" applyAlignment="1" applyBorder="1" applyFont="1" applyFill="1">
      <alignment horizontal="center"/>
    </xf>
    <xf numFmtId="0" fontId="1" fillId="2" borderId="7" xfId="0" applyAlignment="1" applyBorder="1" applyFont="1" applyFill="1">
      <alignment horizontal="center"/>
    </xf>
    <xf numFmtId="0" fontId="1" fillId="2" borderId="8" xfId="0" applyBorder="1" applyFont="1" applyFill="1"/>
    <xf numFmtId="0" fontId="1" fillId="2" borderId="7" xfId="0" applyBorder="1" applyFont="1" applyFill="1"/>
    <xf numFmtId="0" fontId="1" fillId="0" borderId="4" xfId="0" applyBorder="1" applyFont="1"/>
    <xf numFmtId="0" fontId="1" fillId="0" borderId="2" xfId="0" applyBorder="1" applyFont="1"/>
    <xf numFmtId="0" fontId="1" fillId="0" borderId="3" xfId="0" applyBorder="1" applyFont="1"/>
    <xf numFmtId="164" fontId="0" fillId="0" borderId="1" xfId="0" applyBorder="1" applyNumberFormat="1"/>
    <xf numFmtId="164" fontId="0" fillId="0" borderId="2" xfId="0" applyBorder="1" applyNumberFormat="1"/>
    <xf numFmtId="164" fontId="1" fillId="2" borderId="5" xfId="0" applyBorder="1" applyFont="1" applyNumberFormat="1" applyFill="1"/>
    <xf numFmtId="164" fontId="0" fillId="0" borderId="3" xfId="0" applyBorder="1" applyNumberFormat="1"/>
    <xf numFmtId="165" fontId="1" fillId="2" borderId="5" xfId="0" applyBorder="1" applyFont="1" applyNumberFormat="1" applyFill="1"/>
    <xf numFmtId="164" fontId="0" fillId="0" borderId="0" xfId="0" applyNumberFormat="1"/>
    <xf numFmtId="0" fontId="0" fillId="0" borderId="0" xfId="0" applyBorder="1" applyFont="1" applyFill="1"/>
    <xf numFmtId="10" fontId="0" fillId="0" borderId="0" xfId="0" applyNumberFormat="1"/>
    <xf numFmtId="0" fontId="0" fillId="0" borderId="9" xfId="0" applyAlignment="1" applyBorder="1">
      <alignment horizontal="right"/>
    </xf>
    <xf numFmtId="0" fontId="1" fillId="0" borderId="0" xfId="0" applyAlignment="1" applyFont="1"/>
    <xf numFmtId="0" fontId="0" fillId="0" borderId="0" xfId="0" applyAlignment="1">
      <alignment horizontal="left"/>
    </xf>
    <xf numFmtId="164" fontId="2" fillId="3" borderId="1" xfId="0" applyBorder="1" applyFont="1" applyNumberFormat="1" applyFill="1"/>
    <xf numFmtId="164" fontId="0" fillId="0" borderId="1" xfId="0" applyBorder="1" applyFont="1" applyNumberFormat="1" applyFill="1"/>
    <xf numFmtId="164" fontId="0" fillId="0" borderId="1" xfId="0" applyBorder="1" applyNumberFormat="1" applyFill="1"/>
    <xf numFmtId="164" fontId="0" fillId="0" borderId="2" xfId="0" applyBorder="1" applyNumberFormat="1" applyFill="1"/>
    <xf numFmtId="164" fontId="2" fillId="3" borderId="2" xfId="0" applyBorder="1" applyFont="1" applyNumberFormat="1" applyFill="1"/>
    <xf numFmtId="0" fontId="1" fillId="0" borderId="10" xfId="0" applyBorder="1" applyFont="1"/>
    <xf numFmtId="0" fontId="1" fillId="0" borderId="11" xfId="0" applyBorder="1" applyFont="1"/>
    <xf numFmtId="9" fontId="1" fillId="0" borderId="11" xfId="0" applyBorder="1" applyFont="1" applyNumberFormat="1"/>
    <xf numFmtId="0" fontId="1" fillId="0" borderId="12" xfId="0" applyBorder="1" applyFont="1"/>
    <xf numFmtId="0" fontId="1" fillId="0" borderId="0" xfId="0" applyBorder="1" applyFont="1"/>
    <xf numFmtId="9" fontId="1" fillId="0" borderId="0" xfId="0" applyBorder="1" applyFont="1" applyNumberFormat="1"/>
    <xf numFmtId="0" fontId="1" fillId="0" borderId="13" xfId="0" applyBorder="1" applyFont="1"/>
    <xf numFmtId="0" fontId="1" fillId="0" borderId="9" xfId="0" applyBorder="1" applyFont="1"/>
    <xf numFmtId="0" fontId="1" fillId="4" borderId="8" xfId="0" applyBorder="1" applyFont="1" applyFill="1"/>
    <xf numFmtId="0" fontId="1" fillId="4" borderId="6" xfId="0" applyAlignment="1" applyBorder="1" applyFont="1" applyFill="1">
      <alignment horizontal="center"/>
    </xf>
    <xf numFmtId="0" fontId="1" fillId="4" borderId="7" xfId="0" applyAlignment="1" applyBorder="1" applyFont="1" applyFill="1">
      <alignment horizontal="center"/>
    </xf>
    <xf numFmtId="0" fontId="0" fillId="0" borderId="11" xfId="0" applyBorder="1"/>
    <xf numFmtId="9" fontId="1" fillId="0" borderId="14" xfId="0" applyBorder="1" applyFont="1" applyNumberFormat="1"/>
    <xf numFmtId="0" fontId="0" fillId="0" borderId="0" xfId="0" applyBorder="1"/>
    <xf numFmtId="9" fontId="1" fillId="0" borderId="15" xfId="0" applyBorder="1" applyFont="1" applyNumberFormat="1"/>
    <xf numFmtId="0" fontId="0" fillId="0" borderId="9" xfId="0" applyBorder="1"/>
    <xf numFmtId="0" fontId="0" fillId="0" borderId="16" xfId="0" applyBorder="1"/>
    <xf numFmtId="164" fontId="1" fillId="5" borderId="5" xfId="0" applyBorder="1" applyFont="1" applyNumberFormat="1" applyFill="1"/>
    <xf numFmtId="0" fontId="1" fillId="0" borderId="8" xfId="0" applyBorder="1" applyFont="1" applyFill="1"/>
    <xf numFmtId="0" fontId="1" fillId="0" borderId="6" xfId="0" applyAlignment="1" applyBorder="1" applyFont="1" applyFill="1">
      <alignment horizontal="center"/>
    </xf>
    <xf numFmtId="0" fontId="1" fillId="0" borderId="7" xfId="0" applyAlignment="1" applyBorder="1" applyFont="1" applyFill="1">
      <alignment horizontal="center"/>
    </xf>
    <xf numFmtId="164" fontId="0" fillId="0" borderId="4" xfId="0" applyBorder="1" applyNumberFormat="1"/>
    <xf numFmtId="9" fontId="0" fillId="0" borderId="1" xfId="0" applyBorder="1" applyNumberFormat="1"/>
    <xf numFmtId="9" fontId="0" fillId="0" borderId="2" xfId="0" applyBorder="1" applyNumberFormat="1"/>
    <xf numFmtId="9" fontId="1" fillId="2" borderId="5" xfId="0" applyBorder="1" applyFont="1" applyNumberFormat="1" applyFill="1"/>
    <xf numFmtId="9" fontId="0" fillId="0" borderId="1" xfId="0" applyBorder="1" applyNumberFormat="1" applyFill="1"/>
    <xf numFmtId="9" fontId="0" fillId="0" borderId="1" xfId="0" applyBorder="1" applyFont="1" applyNumberFormat="1" applyFill="1"/>
    <xf numFmtId="9" fontId="0" fillId="0" borderId="2" xfId="0" applyBorder="1" applyNumberFormat="1" applyFill="1"/>
    <xf numFmtId="9" fontId="0" fillId="0" borderId="3" xfId="0" applyBorder="1" applyNumberFormat="1"/>
    <xf numFmtId="9" fontId="1" fillId="5" borderId="5" xfId="0" applyBorder="1" applyFont="1" applyNumberFormat="1" applyFill="1"/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N78"/>
  <sheetViews>
    <sheetView topLeftCell="A1" view="normal" tabSelected="1" workbookViewId="0">
      <pane xSplit="2" ySplit="4" topLeftCell="C50" activePane="bottomRight" state="frozen"/>
      <selection pane="bottomRight" activeCell="P72" sqref="P72"/>
    </sheetView>
  </sheetViews>
  <sheetFormatPr defaultRowHeight="15"/>
  <cols>
    <col min="1" max="1" width="16.75390625" style="1" customWidth="1"/>
    <col min="2" max="2" width="40.25390625" bestFit="1" customWidth="1"/>
    <col min="3" max="10" width="10.875" bestFit="1" customWidth="1"/>
    <col min="11" max="11" width="10.125" bestFit="1" customWidth="1"/>
    <col min="12" max="12" width="12.125" bestFit="1" customWidth="1"/>
  </cols>
  <sheetData>
    <row r="1" spans="1:13" customFormat="1" ht="15.75" thickBot="1">
      <c r="A1" s="1"/>
      <c r="C1" s="25"/>
      <c r="D1" s="24"/>
      <c r="E1" s="24"/>
      <c r="F1" s="26"/>
      <c r="G1" s="26"/>
      <c r="H1" s="26"/>
      <c r="I1" s="26"/>
      <c r="J1" s="26"/>
      <c r="L1" s="26"/>
      <c r="M1" s="26"/>
    </row>
    <row r="2" spans="1:13" ht="15.75" thickTop="1">
      <c r="A2" s="11"/>
      <c r="B2" s="11"/>
      <c r="C2" s="11"/>
      <c r="D2" s="11"/>
      <c r="E2" s="11"/>
      <c r="F2" s="11"/>
      <c r="G2" s="11"/>
      <c r="H2" s="11"/>
      <c r="I2" s="11"/>
      <c r="J2" s="40"/>
      <c r="L2" s="50"/>
      <c r="M2" s="40" t="s">
        <v>67</v>
      </c>
    </row>
    <row r="3" spans="1:13">
      <c r="A3" s="8"/>
      <c r="B3" s="8" t="s">
        <v>0</v>
      </c>
      <c r="C3" s="9" t="s">
        <v>42</v>
      </c>
      <c r="D3" s="9" t="s">
        <v>42</v>
      </c>
      <c r="E3" s="9" t="s">
        <v>42</v>
      </c>
      <c r="F3" s="9" t="s">
        <v>42</v>
      </c>
      <c r="G3" s="9" t="s">
        <v>42</v>
      </c>
      <c r="H3" s="9" t="s">
        <v>42</v>
      </c>
      <c r="I3" s="9" t="s">
        <v>42</v>
      </c>
      <c r="J3" s="41" t="s">
        <v>42</v>
      </c>
      <c r="L3" s="51" t="s">
        <v>65</v>
      </c>
      <c r="M3" s="41" t="s">
        <v>68</v>
      </c>
    </row>
    <row r="4" spans="1:13" ht="15.75" thickBot="1">
      <c r="A4" s="12"/>
      <c r="B4" s="12"/>
      <c r="C4" s="10" t="s">
        <v>52</v>
      </c>
      <c r="D4" s="10" t="s">
        <v>53</v>
      </c>
      <c r="E4" s="10" t="s">
        <v>54</v>
      </c>
      <c r="F4" s="10" t="s">
        <v>55</v>
      </c>
      <c r="G4" s="10" t="s">
        <v>56</v>
      </c>
      <c r="H4" s="10" t="s">
        <v>57</v>
      </c>
      <c r="I4" s="10" t="s">
        <v>58</v>
      </c>
      <c r="J4" s="42" t="s">
        <v>62</v>
      </c>
      <c r="L4" s="52" t="s">
        <v>66</v>
      </c>
      <c r="M4" s="42" t="s">
        <v>69</v>
      </c>
    </row>
    <row r="5" spans="1:13" ht="15.75" thickTop="1">
      <c r="A5" s="13"/>
      <c r="B5" s="6"/>
      <c r="C5" s="6"/>
      <c r="D5" s="6"/>
      <c r="E5" s="6"/>
      <c r="F5" s="6"/>
      <c r="G5" s="6"/>
      <c r="H5" s="6"/>
      <c r="I5" s="6"/>
      <c r="J5" s="6"/>
      <c r="L5" s="53"/>
      <c r="M5" s="6"/>
    </row>
    <row r="6" spans="1:13">
      <c r="A6" s="3" t="s">
        <v>41</v>
      </c>
      <c r="B6" s="2" t="s">
        <v>38</v>
      </c>
      <c r="C6" s="16">
        <v>10423</v>
      </c>
      <c r="D6" s="16">
        <v>11277</v>
      </c>
      <c r="E6" s="16">
        <v>13011</v>
      </c>
      <c r="F6" s="16">
        <v>7286</v>
      </c>
      <c r="G6" s="29">
        <v>16626</v>
      </c>
      <c r="H6" s="16">
        <v>25080</v>
      </c>
      <c r="I6" s="16">
        <v>64096</v>
      </c>
      <c r="J6" s="16">
        <v>73411</v>
      </c>
      <c r="L6" s="21">
        <v>286292.4</v>
      </c>
      <c r="M6" s="54">
        <f>J6/L6</f>
        <v>0.2564196604590272</v>
      </c>
    </row>
    <row r="7" spans="1:13" ht="15.75" thickBot="1">
      <c r="A7" s="14"/>
      <c r="B7" s="4" t="s">
        <v>39</v>
      </c>
      <c r="C7" s="17">
        <v>32686</v>
      </c>
      <c r="D7" s="17">
        <v>21320</v>
      </c>
      <c r="E7" s="17">
        <v>23342</v>
      </c>
      <c r="F7" s="17">
        <v>29633</v>
      </c>
      <c r="G7" s="17">
        <v>27041</v>
      </c>
      <c r="H7" s="17">
        <v>23370</v>
      </c>
      <c r="I7" s="17">
        <v>78664</v>
      </c>
      <c r="J7" s="17">
        <v>102609</v>
      </c>
      <c r="L7" s="21">
        <v>280829.456</v>
      </c>
      <c r="M7" s="55">
        <f>J7/L7</f>
        <v>0.36537833837487477</v>
      </c>
    </row>
    <row r="8" spans="1:13" ht="16.5" thickTop="1" thickBot="1">
      <c r="A8" s="7"/>
      <c r="B8" s="7" t="s">
        <v>40</v>
      </c>
      <c r="C8" s="18">
        <f>SUM(C6:C7)</f>
        <v>43109</v>
      </c>
      <c r="D8" s="18">
        <f>SUM(D6:D7)</f>
        <v>32597</v>
      </c>
      <c r="E8" s="18">
        <f>SUM(E6:E7)</f>
        <v>36353</v>
      </c>
      <c r="F8" s="18">
        <f>SUM(F6:F7)</f>
        <v>36919</v>
      </c>
      <c r="G8" s="18">
        <f>SUM(G6:G7)</f>
        <v>43667</v>
      </c>
      <c r="H8" s="18">
        <f>SUM(H6:H7)</f>
        <v>48450</v>
      </c>
      <c r="I8" s="18">
        <f>SUM(I6:I7)</f>
        <v>142760</v>
      </c>
      <c r="J8" s="18">
        <f>SUM(J6:J7)</f>
        <v>176020</v>
      </c>
      <c r="L8" s="18">
        <f>SUM(L6:L7)</f>
        <v>567121.856</v>
      </c>
      <c r="M8" s="56">
        <f>J8/L8</f>
        <v>0.31037421347414973</v>
      </c>
    </row>
    <row r="9" spans="1:13" ht="15.75" thickTop="1">
      <c r="A9" s="3" t="s">
        <v>43</v>
      </c>
      <c r="B9" s="2" t="s">
        <v>1</v>
      </c>
      <c r="C9" s="16">
        <v>62501</v>
      </c>
      <c r="D9" s="16">
        <v>67991</v>
      </c>
      <c r="E9" s="16">
        <v>97944</v>
      </c>
      <c r="F9" s="16">
        <v>92943</v>
      </c>
      <c r="G9" s="16">
        <v>97269</v>
      </c>
      <c r="H9" s="29">
        <v>46720</v>
      </c>
      <c r="I9" s="29">
        <v>112591</v>
      </c>
      <c r="J9" s="29">
        <v>164844</v>
      </c>
      <c r="L9" s="29">
        <v>1419195.7615999999</v>
      </c>
      <c r="M9" s="57">
        <f>J9/L9</f>
        <v>0.11615310900742477</v>
      </c>
    </row>
    <row r="10" spans="1:13">
      <c r="A10" s="3"/>
      <c r="B10" s="2" t="s">
        <v>3</v>
      </c>
      <c r="C10" s="16">
        <v>46968</v>
      </c>
      <c r="D10" s="16">
        <v>20523</v>
      </c>
      <c r="E10" s="16">
        <v>29026</v>
      </c>
      <c r="F10" s="16">
        <v>61781</v>
      </c>
      <c r="G10" s="16">
        <v>86424</v>
      </c>
      <c r="H10" s="29">
        <v>58021</v>
      </c>
      <c r="I10" s="29">
        <v>78258</v>
      </c>
      <c r="J10" s="29">
        <v>152724</v>
      </c>
      <c r="L10" s="29">
        <v>883558.0998325</v>
      </c>
      <c r="M10" s="57">
        <f>J10/L10</f>
        <v>0.17285111191777039</v>
      </c>
    </row>
    <row r="11" spans="1:13">
      <c r="A11" s="3"/>
      <c r="B11" s="2" t="s">
        <v>2</v>
      </c>
      <c r="C11" s="16">
        <v>33440</v>
      </c>
      <c r="D11" s="16">
        <v>76811</v>
      </c>
      <c r="E11" s="16">
        <v>46140</v>
      </c>
      <c r="F11" s="16">
        <v>33287</v>
      </c>
      <c r="G11" s="16">
        <v>42247</v>
      </c>
      <c r="H11" s="29">
        <v>2976</v>
      </c>
      <c r="I11" s="29">
        <v>51837</v>
      </c>
      <c r="J11" s="29">
        <v>113260</v>
      </c>
      <c r="L11" s="29">
        <v>888958.2886325</v>
      </c>
      <c r="M11" s="57">
        <f>J11/L11</f>
        <v>0.12740755269207268</v>
      </c>
    </row>
    <row r="12" spans="1:13">
      <c r="A12" s="3"/>
      <c r="B12" s="2" t="s">
        <v>74</v>
      </c>
      <c r="C12" s="16">
        <f>6145+12255</f>
        <v>18400</v>
      </c>
      <c r="D12" s="16">
        <f>40715+6729</f>
        <v>47444</v>
      </c>
      <c r="E12" s="16">
        <f>249+11318</f>
        <v>11567</v>
      </c>
      <c r="F12" s="16">
        <v>585</v>
      </c>
      <c r="G12" s="29">
        <v>71851</v>
      </c>
      <c r="H12" s="29">
        <v>55250</v>
      </c>
      <c r="I12" s="29">
        <v>170253</v>
      </c>
      <c r="J12" s="29">
        <v>210108</v>
      </c>
      <c r="L12" s="29">
        <v>1738458.3216</v>
      </c>
      <c r="M12" s="57">
        <f>J12/L12</f>
        <v>0.12085880770878989</v>
      </c>
    </row>
    <row r="13" spans="1:13">
      <c r="A13" s="3"/>
      <c r="B13" s="2" t="s">
        <v>4</v>
      </c>
      <c r="C13" s="16">
        <v>68982</v>
      </c>
      <c r="D13" s="16">
        <v>119178</v>
      </c>
      <c r="E13" s="16">
        <v>154325</v>
      </c>
      <c r="F13" s="16">
        <v>65066</v>
      </c>
      <c r="G13" s="29">
        <v>57837</v>
      </c>
      <c r="H13" s="29">
        <v>39913</v>
      </c>
      <c r="I13" s="29">
        <v>92481</v>
      </c>
      <c r="J13" s="29">
        <v>135142</v>
      </c>
      <c r="L13" s="29">
        <v>838705.15583250008</v>
      </c>
      <c r="M13" s="57">
        <f>J13/L13</f>
        <v>0.16113171483470592</v>
      </c>
    </row>
    <row r="14" spans="1:13">
      <c r="A14" s="3"/>
      <c r="B14" s="2" t="s">
        <v>5</v>
      </c>
      <c r="C14" s="16">
        <v>13317</v>
      </c>
      <c r="D14" s="16">
        <v>57867</v>
      </c>
      <c r="E14" s="16">
        <v>51715</v>
      </c>
      <c r="F14" s="16">
        <v>27206</v>
      </c>
      <c r="G14" s="29">
        <v>34257</v>
      </c>
      <c r="H14" s="27">
        <v>-13996.71</v>
      </c>
      <c r="I14" s="29">
        <v>54834</v>
      </c>
      <c r="J14" s="29">
        <v>79832</v>
      </c>
      <c r="L14" s="29">
        <v>1164692.736</v>
      </c>
      <c r="M14" s="57">
        <f>J14/L14</f>
        <v>0.068543399930674931</v>
      </c>
    </row>
    <row r="15" spans="1:13">
      <c r="A15" s="3"/>
      <c r="B15" s="2" t="s">
        <v>75</v>
      </c>
      <c r="C15" s="16">
        <f>7800+30569</f>
        <v>38369</v>
      </c>
      <c r="D15" s="16">
        <v>4691</v>
      </c>
      <c r="E15" s="16">
        <v>140</v>
      </c>
      <c r="F15" s="16">
        <v>16662</v>
      </c>
      <c r="G15" s="29">
        <v>38252</v>
      </c>
      <c r="H15" s="27">
        <v>-18872</v>
      </c>
      <c r="I15" s="29">
        <v>130199</v>
      </c>
      <c r="J15" s="29">
        <v>165811</v>
      </c>
      <c r="K15"/>
      <c r="L15" s="29">
        <v>1673243.4120000002</v>
      </c>
      <c r="M15" s="57">
        <f>J15/L15</f>
        <v>0.099095564226252555</v>
      </c>
    </row>
    <row r="16" spans="1:13">
      <c r="A16" s="3"/>
      <c r="B16" s="2" t="s">
        <v>6</v>
      </c>
      <c r="C16" s="16">
        <v>31443</v>
      </c>
      <c r="D16" s="16">
        <v>38668</v>
      </c>
      <c r="E16" s="16">
        <v>10072</v>
      </c>
      <c r="F16" s="16">
        <v>14216</v>
      </c>
      <c r="G16" s="29">
        <v>14511</v>
      </c>
      <c r="H16" s="16">
        <v>8180.14</v>
      </c>
      <c r="I16" s="16">
        <v>108453</v>
      </c>
      <c r="J16" s="29">
        <v>232976</v>
      </c>
      <c r="L16" s="29">
        <v>1346510.568</v>
      </c>
      <c r="M16" s="57">
        <f>J16/L16</f>
        <v>0.17302203602162891</v>
      </c>
    </row>
    <row r="17" spans="1:13">
      <c r="A17" s="3"/>
      <c r="B17" s="2" t="s">
        <v>7</v>
      </c>
      <c r="C17" s="16">
        <v>30796</v>
      </c>
      <c r="D17" s="16">
        <v>692</v>
      </c>
      <c r="E17" s="27">
        <v>-35471</v>
      </c>
      <c r="F17" s="16">
        <v>0</v>
      </c>
      <c r="G17" s="29">
        <v>39718</v>
      </c>
      <c r="H17" s="27">
        <v>-29219</v>
      </c>
      <c r="I17" s="16">
        <v>20824</v>
      </c>
      <c r="J17" s="29">
        <v>76441</v>
      </c>
      <c r="K17"/>
      <c r="L17" s="29">
        <v>1063246.7568</v>
      </c>
      <c r="M17" s="57">
        <f>J17/L17</f>
        <v>0.071893941374493925</v>
      </c>
    </row>
    <row r="18" spans="1:13">
      <c r="A18" s="3"/>
      <c r="B18" s="2" t="s">
        <v>9</v>
      </c>
      <c r="C18" s="16">
        <v>34991</v>
      </c>
      <c r="D18" s="16">
        <v>74968</v>
      </c>
      <c r="E18" s="16">
        <v>77848</v>
      </c>
      <c r="F18" s="16">
        <v>36173</v>
      </c>
      <c r="G18" s="29">
        <v>43676</v>
      </c>
      <c r="H18" s="27">
        <v>-83576.72</v>
      </c>
      <c r="I18" s="27">
        <v>-66769</v>
      </c>
      <c r="J18" s="29">
        <v>82054</v>
      </c>
      <c r="K18"/>
      <c r="L18" s="29">
        <v>1759571.496</v>
      </c>
      <c r="M18" s="57">
        <f>J18/L18</f>
        <v>0.04663294454731267</v>
      </c>
    </row>
    <row r="19" spans="1:13">
      <c r="A19" s="3"/>
      <c r="B19" s="2" t="s">
        <v>84</v>
      </c>
      <c r="C19" s="16">
        <v>44123</v>
      </c>
      <c r="D19" s="16">
        <v>87600</v>
      </c>
      <c r="E19" s="16">
        <v>90914</v>
      </c>
      <c r="F19" s="16">
        <v>69376</v>
      </c>
      <c r="G19" s="29">
        <v>87011</v>
      </c>
      <c r="H19" s="16">
        <v>15738</v>
      </c>
      <c r="I19" s="16">
        <v>72859</v>
      </c>
      <c r="J19" s="29">
        <v>128976</v>
      </c>
      <c r="L19" s="29">
        <v>886989.40063250007</v>
      </c>
      <c r="M19" s="57">
        <f>J19/L19</f>
        <v>0.14540872744142036</v>
      </c>
    </row>
    <row r="20" spans="1:13">
      <c r="A20" s="3"/>
      <c r="B20" s="2" t="s">
        <v>10</v>
      </c>
      <c r="C20" s="16">
        <v>25647</v>
      </c>
      <c r="D20" s="16">
        <v>34027</v>
      </c>
      <c r="E20" s="16">
        <v>20121</v>
      </c>
      <c r="F20" s="16">
        <v>23624</v>
      </c>
      <c r="G20" s="29">
        <v>28090</v>
      </c>
      <c r="H20" s="16">
        <v>19051</v>
      </c>
      <c r="I20" s="16">
        <v>104394</v>
      </c>
      <c r="J20" s="29">
        <v>189596</v>
      </c>
      <c r="L20" s="29">
        <v>1037117.4006325001</v>
      </c>
      <c r="M20" s="57">
        <f>J20/L20</f>
        <v>0.18281054766256194</v>
      </c>
    </row>
    <row r="21" spans="1:13">
      <c r="A21" s="3"/>
      <c r="B21" s="2" t="s">
        <v>11</v>
      </c>
      <c r="C21" s="16">
        <v>41907</v>
      </c>
      <c r="D21" s="16">
        <v>73207</v>
      </c>
      <c r="E21" s="16">
        <v>62743</v>
      </c>
      <c r="F21" s="16">
        <v>58740</v>
      </c>
      <c r="G21" s="29">
        <v>4277</v>
      </c>
      <c r="H21" s="27">
        <v>-39991.98</v>
      </c>
      <c r="I21" s="16">
        <v>123000</v>
      </c>
      <c r="J21" s="29">
        <v>155636</v>
      </c>
      <c r="K21"/>
      <c r="L21" s="29">
        <v>1530722.8735999998</v>
      </c>
      <c r="M21" s="57">
        <f>J21/L21</f>
        <v>0.10167483787184195</v>
      </c>
    </row>
    <row r="22" spans="1:13">
      <c r="A22" s="3"/>
      <c r="B22" s="2" t="s">
        <v>12</v>
      </c>
      <c r="C22" s="16">
        <v>59640</v>
      </c>
      <c r="D22" s="16">
        <v>70073</v>
      </c>
      <c r="E22" s="16">
        <v>17478</v>
      </c>
      <c r="F22" s="16">
        <v>64626</v>
      </c>
      <c r="G22" s="29">
        <v>66611</v>
      </c>
      <c r="H22" s="29">
        <v>36562</v>
      </c>
      <c r="I22" s="29">
        <v>133525</v>
      </c>
      <c r="J22" s="29">
        <v>235529</v>
      </c>
      <c r="L22" s="29">
        <v>1210563.1910325</v>
      </c>
      <c r="M22" s="57">
        <f>J22/L22</f>
        <v>0.19456150801935027</v>
      </c>
    </row>
    <row r="23" spans="1:13">
      <c r="A23" s="3"/>
      <c r="B23" s="2" t="s">
        <v>63</v>
      </c>
      <c r="C23" s="16">
        <v>11246</v>
      </c>
      <c r="D23" s="16">
        <v>8485</v>
      </c>
      <c r="E23" s="16">
        <v>26590</v>
      </c>
      <c r="F23" s="16">
        <v>35199</v>
      </c>
      <c r="G23" s="29">
        <v>79961</v>
      </c>
      <c r="H23" s="29">
        <v>97519</v>
      </c>
      <c r="I23" s="29">
        <v>79628</v>
      </c>
      <c r="J23" s="29">
        <v>51722</v>
      </c>
      <c r="K23"/>
      <c r="L23" s="29">
        <v>424066.330865</v>
      </c>
      <c r="M23" s="57">
        <f>J23/L23</f>
        <v>0.12196676848760604</v>
      </c>
    </row>
    <row r="24" spans="1:13">
      <c r="A24" s="3"/>
      <c r="B24" s="2" t="s">
        <v>13</v>
      </c>
      <c r="C24" s="16">
        <v>29889</v>
      </c>
      <c r="D24" s="16">
        <v>34211</v>
      </c>
      <c r="E24" s="16">
        <v>57378</v>
      </c>
      <c r="F24" s="16">
        <v>58011</v>
      </c>
      <c r="G24" s="29">
        <v>72049</v>
      </c>
      <c r="H24" s="29">
        <v>35997</v>
      </c>
      <c r="I24" s="29">
        <v>45683</v>
      </c>
      <c r="J24" s="29">
        <v>80195</v>
      </c>
      <c r="K24"/>
      <c r="L24" s="29">
        <v>853986.15583250008</v>
      </c>
      <c r="M24" s="57">
        <f>J24/L24</f>
        <v>0.0939066745430114</v>
      </c>
    </row>
    <row r="25" spans="1:13">
      <c r="A25" s="3"/>
      <c r="B25" s="2" t="s">
        <v>14</v>
      </c>
      <c r="C25" s="16">
        <v>10827</v>
      </c>
      <c r="D25" s="16">
        <v>7792</v>
      </c>
      <c r="E25" s="16">
        <v>14516</v>
      </c>
      <c r="F25" s="16">
        <v>15501</v>
      </c>
      <c r="G25" s="29">
        <v>23359</v>
      </c>
      <c r="H25" s="29">
        <v>8901</v>
      </c>
      <c r="I25" s="29">
        <v>59013</v>
      </c>
      <c r="J25" s="29">
        <v>96287</v>
      </c>
      <c r="L25" s="29">
        <v>627728.631665</v>
      </c>
      <c r="M25" s="57">
        <f>J25/L25</f>
        <v>0.1533895303526405</v>
      </c>
    </row>
    <row r="26" spans="1:13">
      <c r="A26" s="3"/>
      <c r="B26" s="2" t="s">
        <v>15</v>
      </c>
      <c r="C26" s="16">
        <v>24625</v>
      </c>
      <c r="D26" s="16">
        <v>35781</v>
      </c>
      <c r="E26" s="16">
        <v>32190</v>
      </c>
      <c r="F26" s="16">
        <v>56781</v>
      </c>
      <c r="G26" s="29">
        <v>50840</v>
      </c>
      <c r="H26" s="29">
        <v>35195</v>
      </c>
      <c r="I26" s="29">
        <v>36232</v>
      </c>
      <c r="J26" s="29">
        <v>13744</v>
      </c>
      <c r="L26" s="29">
        <v>543380.953265</v>
      </c>
      <c r="M26" s="57">
        <f>J26/L26</f>
        <v>0.025293488697785152</v>
      </c>
    </row>
    <row r="27" spans="1:13">
      <c r="A27" s="3"/>
      <c r="B27" s="2" t="s">
        <v>82</v>
      </c>
      <c r="C27" s="16">
        <v>16332</v>
      </c>
      <c r="D27" s="16">
        <v>16497</v>
      </c>
      <c r="E27" s="16">
        <v>29519</v>
      </c>
      <c r="F27" s="16">
        <v>77881</v>
      </c>
      <c r="G27" s="29">
        <v>58978</v>
      </c>
      <c r="H27" s="29">
        <v>10726.32</v>
      </c>
      <c r="I27" s="29">
        <v>94031</v>
      </c>
      <c r="J27" s="29">
        <v>150957</v>
      </c>
      <c r="L27" s="29">
        <v>870441.2886325</v>
      </c>
      <c r="M27" s="57">
        <f>J27/L27</f>
        <v>0.17342582661394637</v>
      </c>
    </row>
    <row r="28" spans="1:13">
      <c r="A28" s="3"/>
      <c r="B28" s="2" t="s">
        <v>8</v>
      </c>
      <c r="C28" s="16">
        <v>6515</v>
      </c>
      <c r="D28" s="16">
        <v>15727</v>
      </c>
      <c r="E28" s="16">
        <v>4570</v>
      </c>
      <c r="F28" s="16">
        <v>60695</v>
      </c>
      <c r="G28" s="29">
        <v>44240</v>
      </c>
      <c r="H28" s="29">
        <v>28365</v>
      </c>
      <c r="I28" s="29">
        <v>52978</v>
      </c>
      <c r="J28" s="29">
        <v>153479</v>
      </c>
      <c r="L28" s="29">
        <v>850678.2678325</v>
      </c>
      <c r="M28" s="57">
        <f>J28/L28</f>
        <v>0.180419561429563</v>
      </c>
    </row>
    <row r="29" spans="1:13">
      <c r="A29" s="3"/>
      <c r="B29" s="2" t="s">
        <v>16</v>
      </c>
      <c r="C29" s="16">
        <v>39570</v>
      </c>
      <c r="D29" s="16">
        <v>20702</v>
      </c>
      <c r="E29" s="16">
        <v>55133</v>
      </c>
      <c r="F29" s="16">
        <v>73552</v>
      </c>
      <c r="G29" s="29">
        <v>62527</v>
      </c>
      <c r="H29" s="29">
        <v>2395</v>
      </c>
      <c r="I29" s="29">
        <v>13114</v>
      </c>
      <c r="J29" s="29">
        <v>44240</v>
      </c>
      <c r="L29" s="29">
        <v>925553.21183250006</v>
      </c>
      <c r="M29" s="57">
        <f>J29/L29</f>
        <v>0.047798440364557056</v>
      </c>
    </row>
    <row r="30" spans="1:13">
      <c r="A30" s="3"/>
      <c r="B30" s="2" t="s">
        <v>85</v>
      </c>
      <c r="C30" s="27">
        <v>-8922</v>
      </c>
      <c r="D30" s="27">
        <v>-38751</v>
      </c>
      <c r="E30" s="27">
        <v>-40573</v>
      </c>
      <c r="F30" s="27">
        <v>-49736</v>
      </c>
      <c r="G30" s="27">
        <v>-23465</v>
      </c>
      <c r="H30" s="27">
        <v>-15161</v>
      </c>
      <c r="I30" s="29">
        <v>37680</v>
      </c>
      <c r="J30" s="29">
        <v>66521</v>
      </c>
      <c r="K30"/>
      <c r="L30" s="29">
        <v>769073.2326325</v>
      </c>
      <c r="M30" s="57">
        <f>J30/L30</f>
        <v>0.086495013969348375</v>
      </c>
    </row>
    <row r="31" spans="1:13">
      <c r="A31" s="3"/>
      <c r="B31" s="2" t="s">
        <v>83</v>
      </c>
      <c r="C31" s="16">
        <v>20192</v>
      </c>
      <c r="D31" s="16">
        <v>29608</v>
      </c>
      <c r="E31" s="16">
        <v>30689</v>
      </c>
      <c r="F31" s="16">
        <v>30199</v>
      </c>
      <c r="G31" s="29">
        <v>29239</v>
      </c>
      <c r="H31" s="16">
        <v>27106.56</v>
      </c>
      <c r="I31" s="16">
        <v>49754</v>
      </c>
      <c r="J31" s="29">
        <v>86720</v>
      </c>
      <c r="L31" s="29">
        <v>718447.0998325</v>
      </c>
      <c r="M31" s="57">
        <f>J31/L31</f>
        <v>0.1207047812152322</v>
      </c>
    </row>
    <row r="32" spans="1:13">
      <c r="A32" s="3"/>
      <c r="B32" s="2" t="s">
        <v>17</v>
      </c>
      <c r="C32" s="16">
        <v>37620</v>
      </c>
      <c r="D32" s="16">
        <v>47681</v>
      </c>
      <c r="E32" s="16">
        <v>11682</v>
      </c>
      <c r="F32" s="16">
        <v>17094</v>
      </c>
      <c r="G32" s="29">
        <v>32886</v>
      </c>
      <c r="H32" s="27">
        <v>-44485.96</v>
      </c>
      <c r="I32" s="16">
        <v>23726</v>
      </c>
      <c r="J32" s="29">
        <v>76923</v>
      </c>
      <c r="K32"/>
      <c r="L32" s="29">
        <v>1345468.5119999999</v>
      </c>
      <c r="M32" s="57">
        <f>J32/L32</f>
        <v>0.057171906524706544</v>
      </c>
    </row>
    <row r="33" spans="1:13">
      <c r="A33" s="3"/>
      <c r="B33" s="2" t="s">
        <v>18</v>
      </c>
      <c r="C33" s="16">
        <v>1052</v>
      </c>
      <c r="D33" s="16">
        <v>25765</v>
      </c>
      <c r="E33" s="16">
        <v>28558</v>
      </c>
      <c r="F33" s="16">
        <v>23776</v>
      </c>
      <c r="G33" s="29">
        <v>15679</v>
      </c>
      <c r="H33" s="16">
        <v>5775.46</v>
      </c>
      <c r="I33" s="27">
        <v>-12999</v>
      </c>
      <c r="J33" s="29">
        <v>222</v>
      </c>
      <c r="L33" s="29">
        <v>2230393.5728</v>
      </c>
      <c r="M33" s="57">
        <f>J33/L33</f>
        <v>9.9534002746118382E-05</v>
      </c>
    </row>
    <row r="34" spans="1:13">
      <c r="A34" s="3"/>
      <c r="B34" s="2" t="s">
        <v>81</v>
      </c>
      <c r="C34" s="16">
        <v>12207</v>
      </c>
      <c r="D34" s="16">
        <v>6371</v>
      </c>
      <c r="E34" s="16">
        <v>20914</v>
      </c>
      <c r="F34" s="16">
        <v>40747</v>
      </c>
      <c r="G34" s="29">
        <v>39942</v>
      </c>
      <c r="H34" s="16">
        <v>48305</v>
      </c>
      <c r="I34" s="16">
        <v>108755</v>
      </c>
      <c r="J34" s="29">
        <v>175666</v>
      </c>
      <c r="L34" s="29">
        <v>813287.2326325</v>
      </c>
      <c r="M34" s="57">
        <f>J34/L34</f>
        <v>0.2159950297404683</v>
      </c>
    </row>
    <row r="35" spans="1:13">
      <c r="A35" s="3"/>
      <c r="B35" s="2" t="s">
        <v>19</v>
      </c>
      <c r="C35" s="16">
        <v>45832</v>
      </c>
      <c r="D35" s="16">
        <v>49755</v>
      </c>
      <c r="E35" s="16">
        <v>31263</v>
      </c>
      <c r="F35" s="16">
        <v>54815</v>
      </c>
      <c r="G35" s="29">
        <v>60116</v>
      </c>
      <c r="H35" s="16">
        <v>44007.46</v>
      </c>
      <c r="I35" s="16">
        <v>94918</v>
      </c>
      <c r="J35" s="29">
        <v>148588</v>
      </c>
      <c r="L35" s="29">
        <v>890952.4774325</v>
      </c>
      <c r="M35" s="57">
        <f>J35/L35</f>
        <v>0.16677432721012583</v>
      </c>
    </row>
    <row r="36" spans="1:13">
      <c r="A36" s="3"/>
      <c r="B36" s="2" t="s">
        <v>78</v>
      </c>
      <c r="C36" s="16">
        <v>159432</v>
      </c>
      <c r="D36" s="16">
        <v>133314</v>
      </c>
      <c r="E36" s="16">
        <v>128531</v>
      </c>
      <c r="F36" s="27">
        <v>-9247</v>
      </c>
      <c r="G36" s="28">
        <v>55747</v>
      </c>
      <c r="H36" s="28">
        <v>13648</v>
      </c>
      <c r="I36" s="28">
        <v>73516</v>
      </c>
      <c r="J36" s="28">
        <v>173615</v>
      </c>
      <c r="L36" s="28">
        <v>818504.4214325</v>
      </c>
      <c r="M36" s="58">
        <f>J36/L36</f>
        <v>0.21211247667562855</v>
      </c>
    </row>
    <row r="37" spans="1:13">
      <c r="A37" s="3"/>
      <c r="B37" s="2" t="s">
        <v>20</v>
      </c>
      <c r="C37" s="16">
        <v>14313</v>
      </c>
      <c r="D37" s="16">
        <v>10508</v>
      </c>
      <c r="E37" s="16">
        <v>11</v>
      </c>
      <c r="F37" s="16">
        <v>15398</v>
      </c>
      <c r="G37" s="29">
        <v>0</v>
      </c>
      <c r="H37" s="27">
        <v>-10671</v>
      </c>
      <c r="I37" s="28">
        <v>25683</v>
      </c>
      <c r="J37" s="28">
        <v>9287</v>
      </c>
      <c r="K37"/>
      <c r="L37" s="28">
        <v>708079.7590325</v>
      </c>
      <c r="M37" s="58">
        <f>J37/L37</f>
        <v>0.013115754096246858</v>
      </c>
    </row>
    <row r="38" spans="1:13" customFormat="1">
      <c r="A38" s="3"/>
      <c r="B38" s="2" t="s">
        <v>72</v>
      </c>
      <c r="C38" s="16">
        <v>65198</v>
      </c>
      <c r="D38" s="16">
        <v>62367</v>
      </c>
      <c r="E38" s="16">
        <v>30608</v>
      </c>
      <c r="F38" s="16">
        <v>51502</v>
      </c>
      <c r="G38" s="29">
        <v>25902</v>
      </c>
      <c r="H38" s="16">
        <v>20244</v>
      </c>
      <c r="I38" s="16">
        <v>102140</v>
      </c>
      <c r="J38" s="29">
        <v>174382</v>
      </c>
      <c r="L38" s="29">
        <v>1196050.5192</v>
      </c>
      <c r="M38" s="57">
        <f>J38/L38</f>
        <v>0.14579818929106653</v>
      </c>
    </row>
    <row r="39" spans="1:13">
      <c r="A39" s="3"/>
      <c r="B39" s="2" t="s">
        <v>21</v>
      </c>
      <c r="C39" s="16">
        <v>83252</v>
      </c>
      <c r="D39" s="16">
        <v>68477</v>
      </c>
      <c r="E39" s="16">
        <v>59646</v>
      </c>
      <c r="F39" s="16">
        <v>57392</v>
      </c>
      <c r="G39" s="29">
        <v>69872</v>
      </c>
      <c r="H39" s="16">
        <v>29785</v>
      </c>
      <c r="I39" s="16">
        <v>20085</v>
      </c>
      <c r="J39" s="29">
        <v>146979</v>
      </c>
      <c r="L39" s="29">
        <v>1306240.3583999998</v>
      </c>
      <c r="M39" s="57">
        <f>J39/L39</f>
        <v>0.11252063914181387</v>
      </c>
    </row>
    <row r="40" spans="1:13">
      <c r="A40" s="3"/>
      <c r="B40" s="2" t="s">
        <v>22</v>
      </c>
      <c r="C40" s="16">
        <v>24935</v>
      </c>
      <c r="D40" s="16">
        <v>15159</v>
      </c>
      <c r="E40" s="16">
        <v>12649</v>
      </c>
      <c r="F40" s="16">
        <v>56048</v>
      </c>
      <c r="G40" s="29">
        <v>39743</v>
      </c>
      <c r="H40" s="29">
        <v>25611.05</v>
      </c>
      <c r="I40" s="29">
        <v>87327</v>
      </c>
      <c r="J40" s="29">
        <v>119008</v>
      </c>
      <c r="K40"/>
      <c r="L40" s="29">
        <v>826224.7222325</v>
      </c>
      <c r="M40" s="57">
        <f>J40/L40</f>
        <v>0.1440382946644764</v>
      </c>
    </row>
    <row r="41" spans="1:13">
      <c r="A41" s="3"/>
      <c r="B41" s="2" t="s">
        <v>23</v>
      </c>
      <c r="C41" s="16">
        <v>16082</v>
      </c>
      <c r="D41" s="16">
        <v>65158</v>
      </c>
      <c r="E41" s="16">
        <v>69470</v>
      </c>
      <c r="F41" s="16">
        <v>105230</v>
      </c>
      <c r="G41" s="29">
        <v>73061</v>
      </c>
      <c r="H41" s="29">
        <v>56676</v>
      </c>
      <c r="I41" s="29">
        <v>88316</v>
      </c>
      <c r="J41" s="29">
        <v>115353</v>
      </c>
      <c r="K41"/>
      <c r="L41" s="29">
        <v>575651.386865</v>
      </c>
      <c r="M41" s="57">
        <f>J41/L41</f>
        <v>0.20038690539462251</v>
      </c>
    </row>
    <row r="42" spans="1:13">
      <c r="A42" s="3"/>
      <c r="B42" s="2" t="s">
        <v>24</v>
      </c>
      <c r="C42" s="16">
        <v>47166</v>
      </c>
      <c r="D42" s="16">
        <v>88255</v>
      </c>
      <c r="E42" s="16">
        <v>73299</v>
      </c>
      <c r="F42" s="16">
        <v>69911</v>
      </c>
      <c r="G42" s="29">
        <v>77263</v>
      </c>
      <c r="H42" s="29">
        <v>58819</v>
      </c>
      <c r="I42" s="29">
        <v>168509</v>
      </c>
      <c r="J42" s="29">
        <v>187990</v>
      </c>
      <c r="K42" s="23"/>
      <c r="L42" s="29">
        <v>1271967.8895999999</v>
      </c>
      <c r="M42" s="57">
        <f>J42/L42</f>
        <v>0.1477946114340338</v>
      </c>
    </row>
    <row r="43" spans="1:13">
      <c r="A43" s="3"/>
      <c r="B43" s="2" t="s">
        <v>25</v>
      </c>
      <c r="C43" s="16">
        <v>90349</v>
      </c>
      <c r="D43" s="16">
        <v>83350</v>
      </c>
      <c r="E43" s="16">
        <v>45767</v>
      </c>
      <c r="F43" s="16">
        <v>41212</v>
      </c>
      <c r="G43" s="29">
        <v>79456</v>
      </c>
      <c r="H43" s="29">
        <v>34758.69</v>
      </c>
      <c r="I43" s="29">
        <v>117275</v>
      </c>
      <c r="J43" s="29">
        <v>257582</v>
      </c>
      <c r="L43" s="29">
        <v>1692519.5728000002</v>
      </c>
      <c r="M43" s="57">
        <f>J43/L43</f>
        <v>0.15218849113447605</v>
      </c>
    </row>
    <row r="44" spans="1:13">
      <c r="A44" s="3"/>
      <c r="B44" s="2" t="s">
        <v>80</v>
      </c>
      <c r="C44" s="16">
        <v>90789</v>
      </c>
      <c r="D44" s="16">
        <v>143094</v>
      </c>
      <c r="E44" s="16">
        <v>71813</v>
      </c>
      <c r="F44" s="16">
        <v>50863</v>
      </c>
      <c r="G44" s="28">
        <v>86718</v>
      </c>
      <c r="H44" s="29">
        <v>60818.11</v>
      </c>
      <c r="I44" s="29">
        <v>141179</v>
      </c>
      <c r="J44" s="29">
        <v>238623</v>
      </c>
      <c r="K44"/>
      <c r="L44" s="29">
        <v>628846.575665</v>
      </c>
      <c r="M44" s="57">
        <f>J44/L44</f>
        <v>0.37946139684017227</v>
      </c>
    </row>
    <row r="45" spans="1:13">
      <c r="A45" s="3"/>
      <c r="B45" s="2" t="s">
        <v>79</v>
      </c>
      <c r="C45" s="16">
        <v>43937</v>
      </c>
      <c r="D45" s="16">
        <v>45150</v>
      </c>
      <c r="E45" s="16">
        <v>50098</v>
      </c>
      <c r="F45" s="16">
        <v>64998</v>
      </c>
      <c r="G45" s="29">
        <v>55340</v>
      </c>
      <c r="H45" s="29">
        <v>66162</v>
      </c>
      <c r="I45" s="29">
        <v>134721</v>
      </c>
      <c r="J45" s="29">
        <v>148391</v>
      </c>
      <c r="K45"/>
      <c r="L45" s="29">
        <v>890721.2672</v>
      </c>
      <c r="M45" s="57">
        <f>J45/L45</f>
        <v>0.16659644881554256</v>
      </c>
    </row>
    <row r="46" spans="1:13">
      <c r="A46" s="3"/>
      <c r="B46" s="2" t="s">
        <v>31</v>
      </c>
      <c r="C46" s="16">
        <v>148280</v>
      </c>
      <c r="D46" s="16">
        <v>92441</v>
      </c>
      <c r="E46" s="16">
        <v>41205</v>
      </c>
      <c r="F46" s="16">
        <v>55557</v>
      </c>
      <c r="G46" s="29">
        <v>38984</v>
      </c>
      <c r="H46" s="29">
        <v>39778</v>
      </c>
      <c r="I46" s="29">
        <v>108246</v>
      </c>
      <c r="J46" s="29">
        <v>134085</v>
      </c>
      <c r="L46" s="29">
        <v>811815.3314325</v>
      </c>
      <c r="M46" s="57">
        <f>J46/L46</f>
        <v>0.16516687331267624</v>
      </c>
    </row>
    <row r="47" spans="1:13">
      <c r="A47" s="3"/>
      <c r="B47" s="2" t="s">
        <v>29</v>
      </c>
      <c r="C47" s="16">
        <v>70498</v>
      </c>
      <c r="D47" s="16">
        <v>48040</v>
      </c>
      <c r="E47" s="16">
        <v>40261</v>
      </c>
      <c r="F47" s="16">
        <v>30501</v>
      </c>
      <c r="G47" s="29">
        <v>28282</v>
      </c>
      <c r="H47" s="29">
        <v>16040.85</v>
      </c>
      <c r="I47" s="29">
        <v>109023</v>
      </c>
      <c r="J47" s="29">
        <v>207619</v>
      </c>
      <c r="L47" s="29">
        <v>915191.7100325</v>
      </c>
      <c r="M47" s="57">
        <f>J47/L47</f>
        <v>0.226858479730577</v>
      </c>
    </row>
    <row r="48" spans="1:13">
      <c r="A48" s="3"/>
      <c r="B48" s="2" t="s">
        <v>26</v>
      </c>
      <c r="C48" s="16">
        <v>31813</v>
      </c>
      <c r="D48" s="16">
        <v>15720</v>
      </c>
      <c r="E48" s="16">
        <v>0</v>
      </c>
      <c r="F48" s="16">
        <v>23963</v>
      </c>
      <c r="G48" s="29">
        <v>23662</v>
      </c>
      <c r="H48" s="29">
        <v>0</v>
      </c>
      <c r="I48" s="29">
        <v>21273</v>
      </c>
      <c r="J48" s="29">
        <v>108006</v>
      </c>
      <c r="L48" s="29">
        <v>1213878.901</v>
      </c>
      <c r="M48" s="57">
        <f>J48/L48</f>
        <v>0.088975926602747654</v>
      </c>
    </row>
    <row r="49" spans="1:13">
      <c r="A49" s="3"/>
      <c r="B49" s="2" t="s">
        <v>28</v>
      </c>
      <c r="C49" s="16">
        <v>10148</v>
      </c>
      <c r="D49" s="27">
        <v>-1363</v>
      </c>
      <c r="E49" s="27">
        <v>-8390</v>
      </c>
      <c r="F49" s="16">
        <v>18905</v>
      </c>
      <c r="G49" s="29">
        <v>46421</v>
      </c>
      <c r="H49" s="29">
        <v>29928</v>
      </c>
      <c r="I49" s="29">
        <v>133011</v>
      </c>
      <c r="J49" s="29">
        <v>216332</v>
      </c>
      <c r="L49" s="29">
        <v>857318.84863249992</v>
      </c>
      <c r="M49" s="57">
        <f>J49/L49</f>
        <v>0.25233552294466505</v>
      </c>
    </row>
    <row r="50" spans="1:13">
      <c r="A50" s="3"/>
      <c r="B50" s="2" t="s">
        <v>27</v>
      </c>
      <c r="C50" s="16">
        <v>87039</v>
      </c>
      <c r="D50" s="16">
        <v>49453</v>
      </c>
      <c r="E50" s="16">
        <v>26633</v>
      </c>
      <c r="F50" s="16">
        <v>18460</v>
      </c>
      <c r="G50" s="29">
        <v>35645</v>
      </c>
      <c r="H50" s="16">
        <v>21931</v>
      </c>
      <c r="I50" s="16">
        <v>74876</v>
      </c>
      <c r="J50" s="29">
        <v>99082</v>
      </c>
      <c r="L50" s="29">
        <v>796340.54003249994</v>
      </c>
      <c r="M50" s="57">
        <f>J50/L50</f>
        <v>0.1244216450363764</v>
      </c>
    </row>
    <row r="51" spans="1:13">
      <c r="A51" s="3"/>
      <c r="B51" s="2" t="s">
        <v>30</v>
      </c>
      <c r="C51" s="16">
        <v>58751</v>
      </c>
      <c r="D51" s="16">
        <v>61094</v>
      </c>
      <c r="E51" s="16">
        <v>39232</v>
      </c>
      <c r="F51" s="16">
        <v>32003</v>
      </c>
      <c r="G51" s="29">
        <v>2673</v>
      </c>
      <c r="H51" s="27">
        <v>-55697</v>
      </c>
      <c r="I51" s="16">
        <v>96494</v>
      </c>
      <c r="J51" s="29">
        <v>231691</v>
      </c>
      <c r="K51"/>
      <c r="L51" s="29">
        <v>1491762.712</v>
      </c>
      <c r="M51" s="57">
        <f>J51/L51</f>
        <v>0.155313575098933</v>
      </c>
    </row>
    <row r="52" spans="1:13" ht="15.75" thickBot="1">
      <c r="A52" s="14"/>
      <c r="B52" s="4" t="s">
        <v>70</v>
      </c>
      <c r="C52" s="16">
        <f>-8765+46426</f>
        <v>37661</v>
      </c>
      <c r="D52" s="17">
        <v>32613</v>
      </c>
      <c r="E52" s="17">
        <v>22299</v>
      </c>
      <c r="F52" s="17">
        <v>65024</v>
      </c>
      <c r="G52" s="30">
        <v>58011</v>
      </c>
      <c r="H52" s="17">
        <v>14475</v>
      </c>
      <c r="I52" s="17">
        <v>336678</v>
      </c>
      <c r="J52" s="30">
        <v>388872</v>
      </c>
      <c r="L52" s="30">
        <v>1222878.3280000002</v>
      </c>
      <c r="M52" s="59">
        <f>J52/L52</f>
        <v>0.31799729465808307</v>
      </c>
    </row>
    <row r="53" spans="1:13" ht="16.5" thickTop="1" thickBot="1">
      <c r="A53" s="7"/>
      <c r="B53" s="7" t="s">
        <v>45</v>
      </c>
      <c r="C53" s="18">
        <f>SUM(C9:C52)</f>
        <v>1877152</v>
      </c>
      <c r="D53" s="18">
        <f>SUM(D9:D52)</f>
        <v>2046194</v>
      </c>
      <c r="E53" s="18">
        <f>SUM(E9:E52)</f>
        <v>1640123</v>
      </c>
      <c r="F53" s="18">
        <f>SUM(F9:F52)</f>
        <v>1806520</v>
      </c>
      <c r="G53" s="18">
        <f>SUM(G9:G52)</f>
        <v>2055162</v>
      </c>
      <c r="H53" s="18">
        <f>SUM(H9:H52)</f>
        <v>803707.27</v>
      </c>
      <c r="I53" s="18">
        <f>SUM(I9:I52)</f>
        <v>3707604</v>
      </c>
      <c r="J53" s="18">
        <f>SUM(J9:J52)</f>
        <v>6225090</v>
      </c>
      <c r="L53" s="18">
        <f>SUM(L9:L52)</f>
        <v>46528983.27300749</v>
      </c>
      <c r="M53" s="56">
        <f>J53/L53</f>
        <v>0.13378951273176251</v>
      </c>
    </row>
    <row r="54" spans="1:13" customFormat="1" ht="16.5" thickTop="1" thickBot="1">
      <c r="A54" s="3" t="s">
        <v>51</v>
      </c>
      <c r="B54" s="4" t="s">
        <v>71</v>
      </c>
      <c r="C54" s="17">
        <f>112566+37305</f>
        <v>149871</v>
      </c>
      <c r="D54" s="17">
        <f>192144+58402</f>
        <v>250546</v>
      </c>
      <c r="E54" s="17">
        <v>55514</v>
      </c>
      <c r="F54" s="27">
        <v>-52067</v>
      </c>
      <c r="G54" s="27">
        <v>-23075</v>
      </c>
      <c r="H54" s="27">
        <v>-112535</v>
      </c>
      <c r="I54" s="17">
        <v>204895</v>
      </c>
      <c r="J54" s="17">
        <v>619913.47</v>
      </c>
      <c r="L54" s="17">
        <v>5971861.28705</v>
      </c>
      <c r="M54" s="55">
        <f>J54/L54</f>
        <v>0.10380573831215474</v>
      </c>
    </row>
    <row r="55" spans="1:13" customFormat="1" ht="16.5" thickTop="1" thickBot="1">
      <c r="A55" s="7"/>
      <c r="B55" s="7" t="s">
        <v>50</v>
      </c>
      <c r="C55" s="18">
        <f>C54</f>
        <v>149871</v>
      </c>
      <c r="D55" s="18">
        <f>D54</f>
        <v>250546</v>
      </c>
      <c r="E55" s="18">
        <f>E54</f>
        <v>55514</v>
      </c>
      <c r="F55" s="18">
        <f>F54</f>
        <v>-52067</v>
      </c>
      <c r="G55" s="18">
        <f>G54</f>
        <v>-23075</v>
      </c>
      <c r="H55" s="18">
        <f>H54</f>
        <v>-112535</v>
      </c>
      <c r="I55" s="18">
        <f>I54</f>
        <v>204895</v>
      </c>
      <c r="J55" s="18">
        <f>J54</f>
        <v>619913.47</v>
      </c>
      <c r="K55" s="21"/>
      <c r="L55" s="18">
        <f>L54</f>
        <v>5971861.28705</v>
      </c>
      <c r="M55" s="56">
        <f>J55/L55</f>
        <v>0.10380573831215474</v>
      </c>
    </row>
    <row r="56" spans="1:14" ht="15.75" thickTop="1">
      <c r="A56" s="3" t="s">
        <v>44</v>
      </c>
      <c r="B56" s="2" t="s">
        <v>76</v>
      </c>
      <c r="C56" s="16">
        <v>26020</v>
      </c>
      <c r="D56" s="16">
        <v>53110</v>
      </c>
      <c r="E56" s="16">
        <v>175682</v>
      </c>
      <c r="F56" s="16">
        <v>22298</v>
      </c>
      <c r="G56" s="16">
        <v>15706</v>
      </c>
      <c r="H56" s="16">
        <v>7317</v>
      </c>
      <c r="I56" s="16">
        <v>256827</v>
      </c>
      <c r="J56" s="16">
        <v>799562.54</v>
      </c>
      <c r="L56" s="16">
        <v>5248845.626625</v>
      </c>
      <c r="M56" s="54">
        <f>J56/L56</f>
        <v>0.15233112133155222</v>
      </c>
      <c r="N56"/>
    </row>
    <row r="57" spans="1:13">
      <c r="A57" s="3"/>
      <c r="B57" s="2" t="s">
        <v>77</v>
      </c>
      <c r="C57" s="16">
        <v>230765</v>
      </c>
      <c r="D57" s="16">
        <v>320939</v>
      </c>
      <c r="E57" s="16">
        <v>250651</v>
      </c>
      <c r="F57" s="16">
        <v>246711</v>
      </c>
      <c r="G57" s="16">
        <v>2449</v>
      </c>
      <c r="H57" s="27">
        <v>-160884</v>
      </c>
      <c r="I57" s="29">
        <v>189226</v>
      </c>
      <c r="J57" s="16">
        <v>891149.6</v>
      </c>
      <c r="K57"/>
      <c r="L57" s="16">
        <v>5141954.626625</v>
      </c>
      <c r="M57" s="54">
        <f>J57/L57</f>
        <v>0.17330950284657015</v>
      </c>
    </row>
    <row r="58" spans="1:13">
      <c r="A58" s="3"/>
      <c r="B58" s="2" t="s">
        <v>32</v>
      </c>
      <c r="C58" s="16">
        <v>589</v>
      </c>
      <c r="D58" s="16">
        <v>41882</v>
      </c>
      <c r="E58" s="16">
        <v>22207</v>
      </c>
      <c r="F58" s="16">
        <v>70782</v>
      </c>
      <c r="G58" s="16">
        <v>72883</v>
      </c>
      <c r="H58" s="27">
        <v>-9054</v>
      </c>
      <c r="I58" s="29">
        <v>475555</v>
      </c>
      <c r="J58" s="16">
        <v>973070.95</v>
      </c>
      <c r="K58"/>
      <c r="L58" s="16">
        <v>6775447.2455</v>
      </c>
      <c r="M58" s="54">
        <f>J58/L58</f>
        <v>0.143617227725635</v>
      </c>
    </row>
    <row r="59" spans="1:13">
      <c r="A59" s="3"/>
      <c r="B59" s="2" t="s">
        <v>64</v>
      </c>
      <c r="C59" s="16">
        <v>85214</v>
      </c>
      <c r="D59" s="16">
        <v>51746</v>
      </c>
      <c r="E59" s="16">
        <v>98824</v>
      </c>
      <c r="F59" s="16">
        <v>92322</v>
      </c>
      <c r="G59" s="16">
        <v>99723</v>
      </c>
      <c r="H59" s="16">
        <v>63547</v>
      </c>
      <c r="I59" s="29">
        <v>331122</v>
      </c>
      <c r="J59" s="16">
        <v>748438.54</v>
      </c>
      <c r="L59" s="16">
        <v>4848745.813</v>
      </c>
      <c r="M59" s="54">
        <f>J59/L59</f>
        <v>0.15435714076686743</v>
      </c>
    </row>
    <row r="60" spans="1:13">
      <c r="A60" s="3"/>
      <c r="B60" s="2" t="s">
        <v>35</v>
      </c>
      <c r="C60" s="27">
        <v>-47392</v>
      </c>
      <c r="D60" s="27">
        <v>-175447</v>
      </c>
      <c r="E60" s="27">
        <v>-141388</v>
      </c>
      <c r="F60" s="16">
        <v>85273</v>
      </c>
      <c r="G60" s="16">
        <v>32039</v>
      </c>
      <c r="H60" s="27">
        <v>-2208</v>
      </c>
      <c r="I60" s="29">
        <v>217668</v>
      </c>
      <c r="J60" s="16">
        <v>563493.44</v>
      </c>
      <c r="K60"/>
      <c r="L60" s="16">
        <v>6016350.302</v>
      </c>
      <c r="M60" s="54">
        <f>J60/L60</f>
        <v>0.093660344181202226</v>
      </c>
    </row>
    <row r="61" spans="1:13">
      <c r="A61" s="3"/>
      <c r="B61" s="2" t="s">
        <v>33</v>
      </c>
      <c r="C61" s="16">
        <v>2673</v>
      </c>
      <c r="D61" s="16">
        <v>26550</v>
      </c>
      <c r="E61" s="16">
        <v>54310</v>
      </c>
      <c r="F61" s="16">
        <v>139274</v>
      </c>
      <c r="G61" s="16">
        <v>132459</v>
      </c>
      <c r="H61" s="16">
        <v>117137</v>
      </c>
      <c r="I61" s="29">
        <v>276328</v>
      </c>
      <c r="J61" s="16">
        <v>460677.86</v>
      </c>
      <c r="L61" s="16">
        <v>3753729.88</v>
      </c>
      <c r="M61" s="54">
        <f>J61/L61</f>
        <v>0.12272536243337787</v>
      </c>
    </row>
    <row r="62" spans="1:13" ht="15.75" thickBot="1">
      <c r="A62" s="3"/>
      <c r="B62" s="2" t="s">
        <v>34</v>
      </c>
      <c r="C62" s="16">
        <v>274368</v>
      </c>
      <c r="D62" s="16">
        <v>188044</v>
      </c>
      <c r="E62" s="16">
        <v>69013</v>
      </c>
      <c r="F62" s="16">
        <v>75130</v>
      </c>
      <c r="G62" s="16">
        <v>260696</v>
      </c>
      <c r="H62" s="16">
        <v>1563</v>
      </c>
      <c r="I62" s="29">
        <v>218148</v>
      </c>
      <c r="J62" s="16">
        <v>534796.71</v>
      </c>
      <c r="L62" s="16">
        <v>8553276.0389999989</v>
      </c>
      <c r="M62" s="54">
        <f>J62/L62</f>
        <v>0.062525365434426619</v>
      </c>
    </row>
    <row r="63" spans="1:13" ht="16.5" thickTop="1" thickBot="1">
      <c r="A63" s="7"/>
      <c r="B63" s="7" t="s">
        <v>36</v>
      </c>
      <c r="C63" s="18">
        <f>SUM(C56:C62)</f>
        <v>572237</v>
      </c>
      <c r="D63" s="18">
        <f>SUM(D56:D62)</f>
        <v>506824</v>
      </c>
      <c r="E63" s="18">
        <f>SUM(E56:E62)</f>
        <v>529299</v>
      </c>
      <c r="F63" s="18">
        <f>SUM(F56:F62)</f>
        <v>731790</v>
      </c>
      <c r="G63" s="18">
        <f>SUM(G56:G62)</f>
        <v>615955</v>
      </c>
      <c r="H63" s="18">
        <f>SUM(H56:H62)</f>
        <v>17418</v>
      </c>
      <c r="I63" s="18">
        <f>SUM(I56:I62)</f>
        <v>1964874</v>
      </c>
      <c r="J63" s="18">
        <f>SUM(J56:J62)</f>
        <v>4971189.64</v>
      </c>
      <c r="L63" s="18">
        <f>SUM(L56:L62)</f>
        <v>40338349.53275</v>
      </c>
      <c r="M63" s="56">
        <f>J63/L63</f>
        <v>0.12323730885330292</v>
      </c>
    </row>
    <row r="64" spans="1:13" ht="16.5" thickTop="1" thickBot="1">
      <c r="A64" s="3" t="s">
        <v>49</v>
      </c>
      <c r="B64" s="4" t="s">
        <v>73</v>
      </c>
      <c r="C64" s="17">
        <v>65762</v>
      </c>
      <c r="D64" s="17">
        <v>110187</v>
      </c>
      <c r="E64" s="17">
        <v>60528</v>
      </c>
      <c r="F64" s="17">
        <v>99571</v>
      </c>
      <c r="G64" s="31">
        <v>-11807</v>
      </c>
      <c r="H64" s="17">
        <v>82010</v>
      </c>
      <c r="I64" s="17">
        <v>291026</v>
      </c>
      <c r="J64" s="17">
        <v>779017</v>
      </c>
      <c r="L64" s="17">
        <v>10818953</v>
      </c>
      <c r="M64" s="55">
        <f>J64/L64</f>
        <v>0.072004841873330991</v>
      </c>
    </row>
    <row r="65" spans="1:13" ht="16.5" thickTop="1" thickBot="1">
      <c r="A65" s="7"/>
      <c r="B65" s="7" t="s">
        <v>37</v>
      </c>
      <c r="C65" s="18">
        <f>SUM(C64:C64)</f>
        <v>65762</v>
      </c>
      <c r="D65" s="18">
        <f>SUM(D64:D64)</f>
        <v>110187</v>
      </c>
      <c r="E65" s="18">
        <f>SUM(E64:E64)</f>
        <v>60528</v>
      </c>
      <c r="F65" s="18">
        <f>SUM(F64:F64)</f>
        <v>99571</v>
      </c>
      <c r="G65" s="18">
        <f>SUM(G64:G64)</f>
        <v>-11807</v>
      </c>
      <c r="H65" s="18">
        <f>SUM(H64:H64)</f>
        <v>82010</v>
      </c>
      <c r="I65" s="18">
        <f>SUM(I64:I64)</f>
        <v>291026</v>
      </c>
      <c r="J65" s="18">
        <f>SUM(J64:J64)</f>
        <v>779017</v>
      </c>
      <c r="K65" s="21"/>
      <c r="L65" s="18">
        <f>SUM(L64:L64)</f>
        <v>10818953</v>
      </c>
      <c r="M65" s="56">
        <f>J65/L65</f>
        <v>0.072004841873330991</v>
      </c>
    </row>
    <row r="66" spans="1:13" ht="16.5" thickTop="1" thickBot="1">
      <c r="A66" s="15"/>
      <c r="B66" s="5"/>
      <c r="C66" s="19"/>
      <c r="D66" s="19"/>
      <c r="E66" s="19"/>
      <c r="F66" s="19"/>
      <c r="G66" s="19"/>
      <c r="H66" s="19"/>
      <c r="I66" s="19"/>
      <c r="J66" s="19"/>
      <c r="L66" s="19"/>
      <c r="M66" s="60"/>
    </row>
    <row r="67" spans="1:13" ht="16.5" thickTop="1" thickBot="1">
      <c r="A67" s="7"/>
      <c r="B67" s="7" t="s">
        <v>46</v>
      </c>
      <c r="C67" s="49">
        <f>C65+C63+C53+C8+C55</f>
        <v>2708131</v>
      </c>
      <c r="D67" s="49">
        <f>D65+D63+D53+D8+D55</f>
        <v>2946348</v>
      </c>
      <c r="E67" s="49">
        <f>E65+E63+E53+E8+E55</f>
        <v>2321817</v>
      </c>
      <c r="F67" s="49">
        <f>F65+F63+F53+F8+F55</f>
        <v>2622733</v>
      </c>
      <c r="G67" s="49">
        <f>G65+G63+G53+G8+G55</f>
        <v>2679902</v>
      </c>
      <c r="H67" s="49">
        <f>H65+H63+H53+H8+H55</f>
        <v>839050.27</v>
      </c>
      <c r="I67" s="49">
        <f>I65+I63+I53+I8+I55</f>
        <v>6311159</v>
      </c>
      <c r="J67" s="49">
        <f>J65+J63+J53+J8+J55</f>
        <v>12771230.110000001</v>
      </c>
      <c r="K67" s="21"/>
      <c r="L67" s="49">
        <f>L65+L63+L53+L8+L55</f>
        <v>104225268.94880749</v>
      </c>
      <c r="M67" s="61">
        <f>J67/L67</f>
        <v>0.12253487315319732</v>
      </c>
    </row>
    <row r="68" ht="16.5" thickTop="1" thickBot="1"/>
    <row r="69" spans="1:14" customFormat="1" ht="16.5" thickTop="1" thickBot="1">
      <c r="A69" s="7"/>
      <c r="B69" s="7" t="s">
        <v>47</v>
      </c>
      <c r="C69" s="18"/>
      <c r="D69" s="18">
        <f>D67-C67</f>
        <v>238217</v>
      </c>
      <c r="E69" s="18">
        <f>E67-D67</f>
        <v>-624531</v>
      </c>
      <c r="F69" s="18">
        <f>F67-E67</f>
        <v>300916</v>
      </c>
      <c r="G69" s="18">
        <f>G67-F67</f>
        <v>57169</v>
      </c>
      <c r="H69" s="18">
        <f>H67-G67</f>
        <v>-1840851.73</v>
      </c>
      <c r="I69" s="18">
        <f>I67-H67</f>
        <v>5472108.73</v>
      </c>
      <c r="J69" s="18">
        <f>J67-I67</f>
        <v>6460071.1100000013</v>
      </c>
      <c r="L69"/>
      <c r="M69"/>
      <c r="N69"/>
    </row>
    <row r="70" spans="1:13" customFormat="1" ht="16.5" thickTop="1" thickBot="1">
      <c r="A70" s="7"/>
      <c r="B70" s="7" t="s">
        <v>48</v>
      </c>
      <c r="C70" s="20"/>
      <c r="D70" s="20">
        <f>D69/C67</f>
        <v>0.0879636177127325</v>
      </c>
      <c r="E70" s="20">
        <f>E69/D67</f>
        <v>-0.21196783272037112</v>
      </c>
      <c r="F70" s="20">
        <f>F69/E67</f>
        <v>0.12960366816161653</v>
      </c>
      <c r="G70" s="20">
        <f>G69/F67</f>
        <v>0.021797491395426069</v>
      </c>
      <c r="H70" s="20">
        <f>H69/G67</f>
        <v>-0.686910092234716</v>
      </c>
      <c r="I70" s="20">
        <f>I69/H67</f>
        <v>6.52178889114713</v>
      </c>
      <c r="J70" s="20">
        <f>J69/I67</f>
        <v>1.0235950496572819</v>
      </c>
      <c r="L70"/>
      <c r="M70"/>
    </row>
    <row r="71" spans="1:14" ht="16.5" thickTop="1" thickBot="1">
      <c r="A71" s="22"/>
      <c r="N71"/>
    </row>
    <row r="72" spans="2:10" ht="15.75" thickTop="1">
      <c r="B72" s="32" t="s">
        <v>59</v>
      </c>
      <c r="C72" s="34"/>
      <c r="D72" s="33"/>
      <c r="E72" s="33"/>
      <c r="F72" s="43"/>
      <c r="G72" s="43"/>
      <c r="H72" s="33"/>
      <c r="I72" s="33">
        <v>42</v>
      </c>
      <c r="J72" s="44">
        <f>I72/46</f>
        <v>0.91304347826086951</v>
      </c>
    </row>
    <row r="73" spans="2:13">
      <c r="B73" s="35" t="s">
        <v>60</v>
      </c>
      <c r="C73" s="37"/>
      <c r="D73" s="36"/>
      <c r="E73" s="36"/>
      <c r="F73" s="45"/>
      <c r="G73" s="45"/>
      <c r="H73" s="36"/>
      <c r="I73" s="36">
        <v>9</v>
      </c>
      <c r="J73" s="46">
        <f>I73/9</f>
        <v>1</v>
      </c>
      <c r="L73"/>
      <c r="M73"/>
    </row>
    <row r="74" spans="2:10">
      <c r="B74" s="35" t="s">
        <v>86</v>
      </c>
      <c r="C74" s="37"/>
      <c r="D74" s="36"/>
      <c r="E74" s="36"/>
      <c r="F74" s="45"/>
      <c r="G74" s="45"/>
      <c r="H74" s="36"/>
      <c r="I74" s="36">
        <v>52</v>
      </c>
      <c r="J74" s="46">
        <f>I74/55</f>
        <v>0.94545454545454544</v>
      </c>
    </row>
    <row r="75" spans="1:10" customFormat="1">
      <c r="A75" s="1"/>
      <c r="B75" s="35" t="s">
        <v>87</v>
      </c>
      <c r="C75" s="37"/>
      <c r="D75" s="36"/>
      <c r="E75" s="36"/>
      <c r="F75" s="45"/>
      <c r="G75" s="45"/>
      <c r="H75" s="36"/>
      <c r="I75" s="36">
        <v>41</v>
      </c>
      <c r="J75" s="46">
        <f>I75/55</f>
        <v>0.74545454545454548</v>
      </c>
    </row>
    <row r="76" spans="2:10">
      <c r="B76" s="35" t="s">
        <v>61</v>
      </c>
      <c r="C76" s="37"/>
      <c r="D76" s="36"/>
      <c r="E76" s="36"/>
      <c r="F76" s="45"/>
      <c r="G76" s="45"/>
      <c r="H76" s="36"/>
      <c r="I76" s="36">
        <v>0</v>
      </c>
      <c r="J76" s="46">
        <f>I76/55</f>
        <v>0</v>
      </c>
    </row>
    <row r="77" spans="2:10" ht="15.75" thickBot="1">
      <c r="B77" s="38"/>
      <c r="C77" s="39"/>
      <c r="D77" s="39"/>
      <c r="E77" s="39"/>
      <c r="F77" s="47"/>
      <c r="G77" s="47"/>
      <c r="H77" s="47"/>
      <c r="I77" s="47"/>
      <c r="J77" s="48"/>
    </row>
    <row r="78" ht="15.75" thickTop="1"/>
  </sheetData>
  <autoFilter ref="A5:N65"/>
  <sortState ref="A11:D66">
    <sortCondition ref="B11:B66"/>
  </sortState>
  <pageMargins left="0.59055118110236227" right="0.55118110236220474" top="0.46" bottom="0.15748031496062992" header="0.31496062992125984" footer="0.15748031496062992"/>
  <pageSetup paperSize="8" scale="65" orientation="portrait"/>
  <headerFooter scaleWithDoc="1" alignWithMargins="0" differentFirst="0" differentOddEven="0"/>
  <rowBreaks count="1" manualBreakCount="1">
    <brk id="67" max="16383" man="1"/>
  </rowBreaks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5"/>
  <sheetData/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5"/>
  <sheetData/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Vale of Glamorgan Council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Monckton, Nicola</dc:creator>
  <cp:keywords/>
  <cp:lastModifiedBy>Harriet Kirby</cp:lastModifiedBy>
  <dcterms:created xsi:type="dcterms:W3CDTF">2016-09-14T08:02:27Z</dcterms:created>
  <dcterms:modified xsi:type="dcterms:W3CDTF">2022-06-20T09:47:07Z</dcterms:modified>
  <dc:subject/>
  <cp:lastPrinted>2021-05-28T15:18:27Z</cp:lastPrinted>
  <dc:title>4. b. School balances by school 31.03.22 APPENDIX A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